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Titles" localSheetId="0">สรุป!$1:$5</definedName>
  </definedNames>
  <calcPr calcId="145621"/>
</workbook>
</file>

<file path=xl/calcChain.xml><?xml version="1.0" encoding="utf-8"?>
<calcChain xmlns="http://schemas.openxmlformats.org/spreadsheetml/2006/main">
  <c r="C30" i="18" l="1"/>
  <c r="J29" i="18"/>
  <c r="H29" i="18"/>
  <c r="F29" i="18"/>
  <c r="D29" i="18"/>
  <c r="F28" i="18"/>
  <c r="H28" i="18"/>
  <c r="J28" i="18"/>
  <c r="D28" i="18"/>
  <c r="J27" i="18"/>
  <c r="H27" i="18"/>
  <c r="F27" i="18"/>
  <c r="D27" i="18"/>
  <c r="J26" i="18"/>
  <c r="J30" i="18" s="1"/>
  <c r="H26" i="18"/>
  <c r="H30" i="18" s="1"/>
  <c r="F26" i="18"/>
  <c r="D26" i="18"/>
  <c r="D30" i="18" s="1"/>
  <c r="I29" i="18"/>
  <c r="G29" i="18"/>
  <c r="E29" i="18"/>
  <c r="K29" i="18" s="1"/>
  <c r="C29" i="18"/>
  <c r="K28" i="18"/>
  <c r="I28" i="18"/>
  <c r="G28" i="18"/>
  <c r="E28" i="18"/>
  <c r="C28" i="18"/>
  <c r="I27" i="18"/>
  <c r="G27" i="18"/>
  <c r="E27" i="18"/>
  <c r="K27" i="18" s="1"/>
  <c r="C27" i="18"/>
  <c r="I26" i="18"/>
  <c r="I30" i="18" s="1"/>
  <c r="G26" i="18"/>
  <c r="K26" i="18" s="1"/>
  <c r="E26" i="18"/>
  <c r="E30" i="18" s="1"/>
  <c r="C26" i="18"/>
  <c r="K30" i="18" l="1"/>
  <c r="G30" i="18"/>
  <c r="L28" i="18"/>
  <c r="L26" i="18"/>
  <c r="L27" i="18"/>
  <c r="L29" i="18"/>
  <c r="F30" i="18"/>
  <c r="C24" i="18"/>
  <c r="I32" i="18"/>
  <c r="I33" i="18" s="1"/>
  <c r="E33" i="18"/>
  <c r="C33" i="18"/>
  <c r="J32" i="18"/>
  <c r="J33" i="18" s="1"/>
  <c r="H32" i="18"/>
  <c r="H33" i="18" s="1"/>
  <c r="F32" i="18"/>
  <c r="F33" i="18" s="1"/>
  <c r="D32" i="18"/>
  <c r="D33" i="18" s="1"/>
  <c r="G32" i="18"/>
  <c r="G33" i="18" s="1"/>
  <c r="E32" i="18"/>
  <c r="K32" i="18" s="1"/>
  <c r="K33" i="18" s="1"/>
  <c r="C32" i="18"/>
  <c r="L30" i="18" l="1"/>
  <c r="L32" i="18"/>
  <c r="L33" i="18" s="1"/>
  <c r="J23" i="18" l="1"/>
  <c r="H23" i="18"/>
  <c r="F23" i="18"/>
  <c r="D23" i="18"/>
  <c r="I23" i="18"/>
  <c r="G23" i="18"/>
  <c r="E23" i="18"/>
  <c r="K23" i="18" s="1"/>
  <c r="C23" i="18"/>
  <c r="J22" i="18"/>
  <c r="H22" i="18"/>
  <c r="H24" i="18" s="1"/>
  <c r="F22" i="18"/>
  <c r="F24" i="18" s="1"/>
  <c r="D22" i="18"/>
  <c r="D24" i="18" s="1"/>
  <c r="I22" i="18"/>
  <c r="I24" i="18" s="1"/>
  <c r="G22" i="18"/>
  <c r="G24" i="18" s="1"/>
  <c r="E22" i="18"/>
  <c r="E24" i="18" s="1"/>
  <c r="C22" i="18"/>
  <c r="L23" i="18" l="1"/>
  <c r="K22" i="18"/>
  <c r="K24" i="18" s="1"/>
  <c r="J24" i="18"/>
  <c r="L22" i="18"/>
  <c r="C20" i="18"/>
  <c r="J19" i="18"/>
  <c r="H19" i="18"/>
  <c r="F19" i="18"/>
  <c r="D19" i="18"/>
  <c r="I19" i="18"/>
  <c r="G19" i="18"/>
  <c r="E19" i="18"/>
  <c r="K19" i="18" s="1"/>
  <c r="C19" i="18"/>
  <c r="J18" i="18"/>
  <c r="H18" i="18"/>
  <c r="F18" i="18"/>
  <c r="L18" i="18" s="1"/>
  <c r="D18" i="18"/>
  <c r="I18" i="18"/>
  <c r="G18" i="18"/>
  <c r="E18" i="18"/>
  <c r="K18" i="18" s="1"/>
  <c r="C18" i="18"/>
  <c r="J17" i="18"/>
  <c r="H17" i="18"/>
  <c r="F17" i="18"/>
  <c r="D17" i="18"/>
  <c r="I17" i="18"/>
  <c r="G17" i="18"/>
  <c r="K17" i="18" s="1"/>
  <c r="E17" i="18"/>
  <c r="C17" i="18"/>
  <c r="J16" i="18"/>
  <c r="H16" i="18"/>
  <c r="F16" i="18"/>
  <c r="D16" i="18"/>
  <c r="I16" i="18"/>
  <c r="G16" i="18"/>
  <c r="E16" i="18"/>
  <c r="K16" i="18" s="1"/>
  <c r="C16" i="18"/>
  <c r="J15" i="18"/>
  <c r="H15" i="18"/>
  <c r="F15" i="18"/>
  <c r="D15" i="18"/>
  <c r="I15" i="18"/>
  <c r="G15" i="18"/>
  <c r="E15" i="18"/>
  <c r="K15" i="18" s="1"/>
  <c r="C15" i="18"/>
  <c r="J14" i="18"/>
  <c r="H14" i="18"/>
  <c r="H20" i="18" s="1"/>
  <c r="F14" i="18"/>
  <c r="D14" i="18"/>
  <c r="I14" i="18"/>
  <c r="I20" i="18" s="1"/>
  <c r="G14" i="18"/>
  <c r="G20" i="18" s="1"/>
  <c r="E14" i="18"/>
  <c r="K14" i="18" s="1"/>
  <c r="C14" i="18"/>
  <c r="J20" i="18" l="1"/>
  <c r="L24" i="18"/>
  <c r="L19" i="18"/>
  <c r="D20" i="18"/>
  <c r="F20" i="18"/>
  <c r="K20" i="18"/>
  <c r="L15" i="18"/>
  <c r="L16" i="18"/>
  <c r="E20" i="18"/>
  <c r="L17" i="18"/>
  <c r="L14" i="18"/>
  <c r="I12" i="18"/>
  <c r="I34" i="18" s="1"/>
  <c r="G9" i="18"/>
  <c r="C12" i="18"/>
  <c r="C34" i="18" s="1"/>
  <c r="J11" i="18"/>
  <c r="H11" i="18"/>
  <c r="F11" i="18"/>
  <c r="D11" i="18"/>
  <c r="I11" i="18"/>
  <c r="G11" i="18"/>
  <c r="G12" i="18" s="1"/>
  <c r="G34" i="18" s="1"/>
  <c r="E11" i="18"/>
  <c r="C11" i="18"/>
  <c r="J10" i="18"/>
  <c r="H10" i="18"/>
  <c r="F10" i="18"/>
  <c r="D10" i="18"/>
  <c r="I10" i="18"/>
  <c r="G10" i="18"/>
  <c r="C10" i="18"/>
  <c r="E10" i="18"/>
  <c r="J9" i="18"/>
  <c r="H9" i="18"/>
  <c r="F9" i="18"/>
  <c r="D9" i="18"/>
  <c r="I9" i="18"/>
  <c r="E9" i="18"/>
  <c r="C9" i="18"/>
  <c r="L20" i="18" l="1"/>
  <c r="L10" i="18"/>
  <c r="J12" i="18"/>
  <c r="J34" i="18" s="1"/>
  <c r="H12" i="18"/>
  <c r="H34" i="18" s="1"/>
  <c r="L11" i="18"/>
  <c r="C8" i="18" l="1"/>
  <c r="K8" i="18" s="1"/>
  <c r="E7" i="18"/>
  <c r="E12" i="18" s="1"/>
  <c r="E34" i="18" s="1"/>
  <c r="C7" i="18"/>
  <c r="K7" i="18" s="1"/>
  <c r="K11" i="18"/>
  <c r="D8" i="18"/>
  <c r="L8" i="18" s="1"/>
  <c r="K12" i="18" l="1"/>
  <c r="K34" i="18" s="1"/>
  <c r="K10" i="18"/>
  <c r="L9" i="18"/>
  <c r="K9" i="18"/>
  <c r="F7" i="18"/>
  <c r="F12" i="18" s="1"/>
  <c r="F34" i="18" s="1"/>
  <c r="D7" i="18"/>
  <c r="D12" i="18" l="1"/>
  <c r="L7" i="18"/>
  <c r="L12" i="18" l="1"/>
  <c r="L34" i="18" s="1"/>
  <c r="D34" i="18"/>
</calcChain>
</file>

<file path=xl/sharedStrings.xml><?xml version="1.0" encoding="utf-8"?>
<sst xmlns="http://schemas.openxmlformats.org/spreadsheetml/2006/main" count="48" uniqueCount="36">
  <si>
    <t>๑. ยุทธศาสตร์ด้านโครงสร้างพื้นฐาน</t>
  </si>
  <si>
    <t>บัญชีสรุปโครงการพัฒนา</t>
  </si>
  <si>
    <t>จำนวนโครงการ</t>
  </si>
  <si>
    <t>งบประมาณ
(บาท)</t>
  </si>
  <si>
    <t>รวมทิ้งสิ้น</t>
  </si>
  <si>
    <t>แผนพัฒนาท้องถิ่นสี่ปี (พ.ศ.๒๕๖1 - ๒๕๖4)</t>
  </si>
  <si>
    <t>ยุทธศาสตร์</t>
  </si>
  <si>
    <t>ปี ๒๕๖1</t>
  </si>
  <si>
    <t>ปี ๒๕๖2</t>
  </si>
  <si>
    <t>ปี ๒๕๖3</t>
  </si>
  <si>
    <t>ปี ๒๕๖4</t>
  </si>
  <si>
    <t>รวม</t>
  </si>
  <si>
    <t>รวม 4 ปี</t>
  </si>
  <si>
    <t>องค์การบริหารส่วนตำบลนาบอน  อำเภอนาบอน  จังหวัดนครศรีธรรมราช</t>
  </si>
  <si>
    <t>๓. ยุทธศาสตร์การพัฒนาเศรษฐกิจ</t>
  </si>
  <si>
    <t>๒. ยุทธศาสตร์การพัฒนาคุณภาพชีวิตและสังคม</t>
  </si>
  <si>
    <t>๔. ยุทธศาสตร์การพัฒนาทรัพยากรธรรมชาติและสิ่งแวดล้อม</t>
  </si>
  <si>
    <t>๕. ยุทธศาสตร์การพัฒนาการบริหารจัดการองค์กรภายใต้ระบบธรรมาภิบาล</t>
  </si>
  <si>
    <t>2.2 แผนงานการศึกษา</t>
  </si>
  <si>
    <t>2.3 แผนงานสาธารณสุข</t>
  </si>
  <si>
    <t>2.4 แผนงานสร้างความเข้มแข็งของชุมชน</t>
  </si>
  <si>
    <t>2.5 แผนงานการศาสนาวัฒนธรรมและนันทนาการ</t>
  </si>
  <si>
    <t>2.6 แผนงานงบกลาง</t>
  </si>
  <si>
    <t>2.1 แผนงานการรักษาความสงบภายใน</t>
  </si>
  <si>
    <t>3.2 แผนงานการเกษตร</t>
  </si>
  <si>
    <t>3.1 แผนงานสร้างความเข้มแข็งของชุมชน</t>
  </si>
  <si>
    <t>4.1 แผนงานสาธารณสุข</t>
  </si>
  <si>
    <t>4.3 แผนงานการเกษตร</t>
  </si>
  <si>
    <t>4.4 แผนงานการศาสนาวัฒนธรรมและนันทนาการ</t>
  </si>
  <si>
    <t>4.2 แผนงานเคหะและชุมชน</t>
  </si>
  <si>
    <t>5.1 แผนงานบริหารงานทั่วไป</t>
  </si>
  <si>
    <t>1.1  แผนงานบริหารงานทั่วไป</t>
  </si>
  <si>
    <t>1.3  แผนงานอุตสาหกรรมและการโยธา</t>
  </si>
  <si>
    <t>1.4  แผนงานเคหะและชุมชน</t>
  </si>
  <si>
    <t>1.2  แผนงานการรักษาความสงบภายใน</t>
  </si>
  <si>
    <t>1.5  แผนงานการพาณิชย์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</si>
</sst>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187" fontId="5" fillId="0" borderId="0" xfId="1" applyNumberFormat="1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87" fontId="4" fillId="2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top" wrapText="1"/>
    </xf>
    <xf numFmtId="0" fontId="4" fillId="0" borderId="2" xfId="1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87" fontId="4" fillId="2" borderId="3" xfId="0" applyNumberFormat="1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1" xfId="0" applyNumberFormat="1" applyFont="1" applyFill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187" fontId="1" fillId="2" borderId="1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87" fontId="5" fillId="3" borderId="1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87" fontId="4" fillId="2" borderId="3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87" fontId="4" fillId="2" borderId="1" xfId="0" applyNumberFormat="1" applyFont="1" applyFill="1" applyBorder="1" applyAlignment="1">
      <alignment horizontal="left" vertical="center" wrapText="1"/>
    </xf>
    <xf numFmtId="2" fontId="5" fillId="0" borderId="0" xfId="1" applyNumberFormat="1" applyFont="1" applyAlignment="1">
      <alignment horizontal="center" vertical="top" wrapText="1"/>
    </xf>
    <xf numFmtId="187" fontId="5" fillId="0" borderId="1" xfId="1" applyNumberFormat="1" applyFont="1" applyBorder="1" applyAlignment="1">
      <alignment horizontal="right" vertical="center" wrapText="1"/>
    </xf>
    <xf numFmtId="1" fontId="5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right" vertical="center" wrapText="1"/>
    </xf>
    <xf numFmtId="187" fontId="4" fillId="0" borderId="1" xfId="1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87" fontId="4" fillId="0" borderId="4" xfId="1" applyNumberFormat="1" applyFont="1" applyBorder="1" applyAlignment="1">
      <alignment horizontal="center" vertical="center" wrapText="1"/>
    </xf>
    <xf numFmtId="187" fontId="4" fillId="0" borderId="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550329</xdr:colOff>
      <xdr:row>0</xdr:row>
      <xdr:rowOff>95249</xdr:rowOff>
    </xdr:from>
    <xdr:to>
      <xdr:col>11</xdr:col>
      <xdr:colOff>919151</xdr:colOff>
      <xdr:row>1</xdr:row>
      <xdr:rowOff>87311</xdr:rowOff>
    </xdr:to>
    <xdr:sp macro="" textlink="">
      <xdr:nvSpPr>
        <xdr:cNvPr id="2" name="TextBox 1"/>
        <xdr:cNvSpPr txBox="1"/>
      </xdr:nvSpPr>
      <xdr:spPr>
        <a:xfrm>
          <a:off x="8979954" y="95249"/>
          <a:ext cx="948260" cy="277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 ๐</a:t>
          </a:r>
          <a:r>
            <a:rPr lang="en-US" sz="1600" b="1" baseline="0">
              <a:latin typeface="TH SarabunIT๙" pitchFamily="34" charset="-34"/>
              <a:cs typeface="TH SarabunIT๙" pitchFamily="34" charset="-34"/>
            </a:rPr>
            <a:t>7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12;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49;&#3610;&#3610;-&#3612;.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49;&#3610;&#3610;-&#3612;.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2-&#3612;.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2-&#3612;.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3-&#3612;.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4-&#3612;.01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5-&#3612;.01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5-&#3612;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แผนงานบริหารงานทั่วไป"/>
      <sheetName val="แผนงานการรักษาความสงบภายใน"/>
      <sheetName val="แผนงานอุตสาหกรรมและการโยธา"/>
      <sheetName val="แผนเคหะและชุมชน"/>
      <sheetName val="แผนงานการพาณิชย์"/>
    </sheetNames>
    <sheetDataSet>
      <sheetData sheetId="0"/>
      <sheetData sheetId="1">
        <row r="15">
          <cell r="E15">
            <v>1200000</v>
          </cell>
          <cell r="F15">
            <v>500000</v>
          </cell>
        </row>
      </sheetData>
      <sheetData sheetId="2">
        <row r="11">
          <cell r="E11">
            <v>200000</v>
          </cell>
        </row>
      </sheetData>
      <sheetData sheetId="3">
        <row r="103">
          <cell r="E103">
            <v>45935000</v>
          </cell>
          <cell r="F103">
            <v>31089720</v>
          </cell>
          <cell r="G103">
            <v>16466600</v>
          </cell>
          <cell r="H103">
            <v>30386500</v>
          </cell>
        </row>
      </sheetData>
      <sheetData sheetId="4">
        <row r="26">
          <cell r="E26">
            <v>993500</v>
          </cell>
          <cell r="F26">
            <v>2868500</v>
          </cell>
          <cell r="G26">
            <v>822600</v>
          </cell>
          <cell r="H26">
            <v>490600</v>
          </cell>
        </row>
      </sheetData>
      <sheetData sheetId="5">
        <row r="14">
          <cell r="E14">
            <v>1071500</v>
          </cell>
          <cell r="F14">
            <v>700000</v>
          </cell>
          <cell r="G14">
            <v>220000</v>
          </cell>
          <cell r="H14">
            <v>200000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อุ่ตสาหกรรมและการโยธา"/>
      <sheetName val="Sheet1"/>
    </sheetNames>
    <sheetDataSet>
      <sheetData sheetId="0">
        <row r="13">
          <cell r="E13">
            <v>6589900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อุตสาหกรรมและการโยธา"/>
      <sheetName val="แผนงานการพาณิชย์"/>
    </sheetNames>
    <sheetDataSet>
      <sheetData sheetId="0">
        <row r="31">
          <cell r="E31">
            <v>53386900</v>
          </cell>
          <cell r="F31">
            <v>5189000</v>
          </cell>
          <cell r="G31">
            <v>1890000</v>
          </cell>
          <cell r="H31">
            <v>1045400</v>
          </cell>
        </row>
      </sheetData>
      <sheetData sheetId="1">
        <row r="19">
          <cell r="E19">
            <v>19875000</v>
          </cell>
          <cell r="F19">
            <v>2100000</v>
          </cell>
          <cell r="G19">
            <v>3150000</v>
          </cell>
          <cell r="H19">
            <v>1725000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รักษาความสงบภายใน"/>
      <sheetName val="แผนงานการศึกษา"/>
      <sheetName val="แผนงานสาธารณสุข"/>
      <sheetName val="แผนงานสร้างความเข้มแข็ง"/>
      <sheetName val="แผนงานการศาสนา"/>
      <sheetName val="แผนงานงบกลาง"/>
    </sheetNames>
    <sheetDataSet>
      <sheetData sheetId="0">
        <row r="25">
          <cell r="E25">
            <v>1600000</v>
          </cell>
          <cell r="F25">
            <v>670000</v>
          </cell>
          <cell r="G25">
            <v>630000</v>
          </cell>
          <cell r="H25">
            <v>700000</v>
          </cell>
        </row>
      </sheetData>
      <sheetData sheetId="1">
        <row r="16">
          <cell r="E16">
            <v>1846202</v>
          </cell>
          <cell r="F16">
            <v>1846202</v>
          </cell>
          <cell r="G16">
            <v>1846202</v>
          </cell>
          <cell r="H16">
            <v>1846202</v>
          </cell>
        </row>
      </sheetData>
      <sheetData sheetId="2">
        <row r="13">
          <cell r="E13">
            <v>110000</v>
          </cell>
          <cell r="F13">
            <v>110000</v>
          </cell>
          <cell r="G13">
            <v>110000</v>
          </cell>
          <cell r="H13">
            <v>110000</v>
          </cell>
        </row>
      </sheetData>
      <sheetData sheetId="3">
        <row r="31">
          <cell r="E31">
            <v>1335000</v>
          </cell>
          <cell r="F31">
            <v>1305000</v>
          </cell>
          <cell r="G31">
            <v>1305000</v>
          </cell>
          <cell r="H31">
            <v>1305000</v>
          </cell>
        </row>
      </sheetData>
      <sheetData sheetId="4">
        <row r="27">
          <cell r="E27">
            <v>1615000</v>
          </cell>
          <cell r="F27">
            <v>1615000</v>
          </cell>
          <cell r="G27">
            <v>1615000</v>
          </cell>
          <cell r="H27">
            <v>1615000</v>
          </cell>
        </row>
      </sheetData>
      <sheetData sheetId="5">
        <row r="13">
          <cell r="E13">
            <v>14934000</v>
          </cell>
          <cell r="F13">
            <v>14934000</v>
          </cell>
          <cell r="G13">
            <v>14934000</v>
          </cell>
          <cell r="H13">
            <v>14934000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การศึกษา"/>
      <sheetName val="แผนงานสาธารณสุข"/>
      <sheetName val="แผนงานการศาสนา วัฒนธรรมและนันทน"/>
      <sheetName val="งบกลาง"/>
    </sheetNames>
    <sheetDataSet>
      <sheetData sheetId="0">
        <row r="12">
          <cell r="E12">
            <v>2800000</v>
          </cell>
          <cell r="F12">
            <v>2800000</v>
          </cell>
          <cell r="G12">
            <v>2800000</v>
          </cell>
          <cell r="H12">
            <v>2800000</v>
          </cell>
        </row>
      </sheetData>
      <sheetData sheetId="1">
        <row r="12">
          <cell r="E12">
            <v>105000</v>
          </cell>
          <cell r="F12">
            <v>105000</v>
          </cell>
          <cell r="G12">
            <v>105000</v>
          </cell>
          <cell r="H12">
            <v>105000</v>
          </cell>
        </row>
      </sheetData>
      <sheetData sheetId="2">
        <row r="12">
          <cell r="E12">
            <v>30000</v>
          </cell>
          <cell r="F12">
            <v>30000</v>
          </cell>
          <cell r="G12">
            <v>30000</v>
          </cell>
          <cell r="H12">
            <v>30000</v>
          </cell>
        </row>
      </sheetData>
      <sheetData sheetId="3">
        <row r="12">
          <cell r="E12">
            <v>167000</v>
          </cell>
          <cell r="F12">
            <v>167000</v>
          </cell>
          <cell r="G12">
            <v>167000</v>
          </cell>
          <cell r="H12">
            <v>167000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เข้มแข็งของชุมชน"/>
      <sheetName val="งานการเกษตร"/>
    </sheetNames>
    <sheetDataSet>
      <sheetData sheetId="0">
        <row r="15">
          <cell r="E15">
            <v>380000</v>
          </cell>
          <cell r="F15">
            <v>380000</v>
          </cell>
          <cell r="G15">
            <v>380000</v>
          </cell>
          <cell r="H15">
            <v>380000</v>
          </cell>
        </row>
      </sheetData>
      <sheetData sheetId="1">
        <row r="11">
          <cell r="E11">
            <v>50000</v>
          </cell>
          <cell r="F11">
            <v>50000</v>
          </cell>
          <cell r="G11">
            <v>50000</v>
          </cell>
          <cell r="H11">
            <v>50000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สาธารณสุข"/>
      <sheetName val="แผนงานเคหะและชุมชน"/>
      <sheetName val="แผนงานการเกษตร"/>
      <sheetName val="แผนงานการศาสนาวัฒนธรรมและนันทนา"/>
    </sheetNames>
    <sheetDataSet>
      <sheetData sheetId="0">
        <row r="11">
          <cell r="E11">
            <v>20000</v>
          </cell>
          <cell r="F11">
            <v>20000</v>
          </cell>
          <cell r="G11">
            <v>20000</v>
          </cell>
          <cell r="H11">
            <v>20000</v>
          </cell>
        </row>
      </sheetData>
      <sheetData sheetId="1">
        <row r="11">
          <cell r="E11">
            <v>90000</v>
          </cell>
          <cell r="F11">
            <v>90000</v>
          </cell>
          <cell r="G11">
            <v>90000</v>
          </cell>
          <cell r="H11">
            <v>90000</v>
          </cell>
        </row>
      </sheetData>
      <sheetData sheetId="2">
        <row r="11">
          <cell r="E11">
            <v>30000</v>
          </cell>
          <cell r="F11">
            <v>30000</v>
          </cell>
          <cell r="G11">
            <v>30000</v>
          </cell>
          <cell r="H11">
            <v>30000</v>
          </cell>
        </row>
      </sheetData>
      <sheetData sheetId="3">
        <row r="17">
          <cell r="E17">
            <v>1000000</v>
          </cell>
          <cell r="F17">
            <v>400000</v>
          </cell>
          <cell r="G17">
            <v>400000</v>
          </cell>
          <cell r="H17">
            <v>400000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บริหารงานทั่วไป"/>
      <sheetName val="Sheet1"/>
    </sheetNames>
    <sheetDataSet>
      <sheetData sheetId="0">
        <row r="19">
          <cell r="E19">
            <v>880000</v>
          </cell>
          <cell r="F19">
            <v>880000</v>
          </cell>
          <cell r="G19">
            <v>880000</v>
          </cell>
          <cell r="H19">
            <v>880000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บริหารงานทั่วไป"/>
    </sheetNames>
    <sheetDataSet>
      <sheetData sheetId="0">
        <row r="12">
          <cell r="E12">
            <v>15000</v>
          </cell>
          <cell r="F12">
            <v>15000</v>
          </cell>
          <cell r="G12">
            <v>15000</v>
          </cell>
          <cell r="H12">
            <v>15000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8" zoomScale="110" zoomScaleNormal="110" workbookViewId="0">
      <selection activeCell="H29" sqref="H29"/>
    </sheetView>
  </sheetViews>
  <sheetFormatPr defaultColWidth="9" defaultRowHeight="18.75" x14ac:dyDescent="0.2"/>
  <cols>
    <col min="1" max="1" width="2" style="3" customWidth="1"/>
    <col min="2" max="2" width="31.75" style="3" customWidth="1"/>
    <col min="3" max="3" width="7.375" style="9" customWidth="1"/>
    <col min="4" max="4" width="14.125" style="4" customWidth="1"/>
    <col min="5" max="5" width="7" style="4" customWidth="1"/>
    <col min="6" max="6" width="12.125" style="4" customWidth="1"/>
    <col min="7" max="7" width="7" style="9" customWidth="1"/>
    <col min="8" max="8" width="13" style="4" customWidth="1"/>
    <col min="9" max="9" width="7.25" style="9" customWidth="1"/>
    <col min="10" max="10" width="12.625" style="4" customWidth="1"/>
    <col min="11" max="11" width="7.625" style="9" customWidth="1"/>
    <col min="12" max="12" width="14.625" style="4" customWidth="1"/>
    <col min="13" max="16384" width="9" style="3"/>
  </cols>
  <sheetData>
    <row r="1" spans="1:12" s="1" customFormat="1" ht="22.5" customHeight="1" x14ac:dyDescent="0.2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1" customFormat="1" ht="22.5" customHeight="1" x14ac:dyDescent="0.2">
      <c r="A2" s="51" t="s">
        <v>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1" customFormat="1" ht="22.5" customHeight="1" x14ac:dyDescent="0.2">
      <c r="A3" s="51" t="s">
        <v>13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s="2" customFormat="1" ht="22.5" customHeight="1" x14ac:dyDescent="0.2">
      <c r="A4" s="45" t="s">
        <v>6</v>
      </c>
      <c r="B4" s="46"/>
      <c r="C4" s="49" t="s">
        <v>7</v>
      </c>
      <c r="D4" s="50"/>
      <c r="E4" s="49" t="s">
        <v>8</v>
      </c>
      <c r="F4" s="50"/>
      <c r="G4" s="49" t="s">
        <v>9</v>
      </c>
      <c r="H4" s="50"/>
      <c r="I4" s="49" t="s">
        <v>10</v>
      </c>
      <c r="J4" s="50"/>
      <c r="K4" s="52" t="s">
        <v>12</v>
      </c>
      <c r="L4" s="53"/>
    </row>
    <row r="5" spans="1:12" ht="37.5" customHeight="1" x14ac:dyDescent="0.2">
      <c r="A5" s="47"/>
      <c r="B5" s="48"/>
      <c r="C5" s="8" t="s">
        <v>2</v>
      </c>
      <c r="D5" s="17" t="s">
        <v>3</v>
      </c>
      <c r="E5" s="8" t="s">
        <v>2</v>
      </c>
      <c r="F5" s="17" t="s">
        <v>3</v>
      </c>
      <c r="G5" s="8" t="s">
        <v>2</v>
      </c>
      <c r="H5" s="17" t="s">
        <v>3</v>
      </c>
      <c r="I5" s="8" t="s">
        <v>2</v>
      </c>
      <c r="J5" s="17" t="s">
        <v>3</v>
      </c>
      <c r="K5" s="10" t="s">
        <v>2</v>
      </c>
      <c r="L5" s="17" t="s">
        <v>3</v>
      </c>
    </row>
    <row r="6" spans="1:12" ht="32.25" customHeight="1" x14ac:dyDescent="0.2">
      <c r="A6" s="41" t="s">
        <v>0</v>
      </c>
      <c r="B6" s="42"/>
      <c r="C6" s="11"/>
      <c r="D6" s="18"/>
      <c r="E6" s="18"/>
      <c r="F6" s="18"/>
      <c r="G6" s="11"/>
      <c r="H6" s="18"/>
      <c r="I6" s="11"/>
      <c r="J6" s="18"/>
      <c r="K6" s="11"/>
      <c r="L6" s="18"/>
    </row>
    <row r="7" spans="1:12" s="2" customFormat="1" ht="23.1" customHeight="1" x14ac:dyDescent="0.2">
      <c r="A7" s="19"/>
      <c r="B7" s="29" t="s">
        <v>31</v>
      </c>
      <c r="C7" s="36">
        <f>4</f>
        <v>4</v>
      </c>
      <c r="D7" s="21">
        <f>[1]แผนงานบริหารงานทั่วไป!$E$15</f>
        <v>1200000</v>
      </c>
      <c r="E7" s="21">
        <f>1</f>
        <v>1</v>
      </c>
      <c r="F7" s="21">
        <f>[1]แผนงานบริหารงานทั่วไป!$F$15</f>
        <v>500000</v>
      </c>
      <c r="G7" s="35">
        <v>0</v>
      </c>
      <c r="H7" s="21">
        <v>0</v>
      </c>
      <c r="I7" s="35">
        <v>0</v>
      </c>
      <c r="J7" s="21">
        <v>0</v>
      </c>
      <c r="K7" s="21">
        <f>C7+E7+G7+I7</f>
        <v>5</v>
      </c>
      <c r="L7" s="21">
        <f>D7+F7+H7+J7</f>
        <v>1700000</v>
      </c>
    </row>
    <row r="8" spans="1:12" s="2" customFormat="1" ht="23.1" customHeight="1" x14ac:dyDescent="0.2">
      <c r="A8" s="19"/>
      <c r="B8" s="29" t="s">
        <v>34</v>
      </c>
      <c r="C8" s="36">
        <f>1</f>
        <v>1</v>
      </c>
      <c r="D8" s="21">
        <f>[1]แผนงานการรักษาความสงบภายใน!$E$11</f>
        <v>200000</v>
      </c>
      <c r="E8" s="21">
        <v>0</v>
      </c>
      <c r="F8" s="21">
        <v>0</v>
      </c>
      <c r="G8" s="35">
        <v>0</v>
      </c>
      <c r="H8" s="21">
        <v>0</v>
      </c>
      <c r="I8" s="35">
        <v>0</v>
      </c>
      <c r="J8" s="21">
        <v>0</v>
      </c>
      <c r="K8" s="21">
        <f t="shared" ref="K8:K12" si="0">C8+E8+G8+I8</f>
        <v>1</v>
      </c>
      <c r="L8" s="21">
        <f t="shared" ref="L8:L12" si="1">D8+F8+H8+J8</f>
        <v>200000</v>
      </c>
    </row>
    <row r="9" spans="1:12" s="2" customFormat="1" ht="23.1" customHeight="1" x14ac:dyDescent="0.2">
      <c r="A9" s="19"/>
      <c r="B9" s="29" t="s">
        <v>32</v>
      </c>
      <c r="C9" s="36">
        <f>36+2+13</f>
        <v>51</v>
      </c>
      <c r="D9" s="21">
        <f>[1]แผนงานอุตสาหกรรมและการโยธา!$E$103+[2]แผนงานอุ่ตสาหกรรมและการโยธา!$E$13+[3]แผนงานอุตสาหกรรมและการโยธา!$E$31</f>
        <v>105911800</v>
      </c>
      <c r="E9" s="21">
        <f>21+14</f>
        <v>35</v>
      </c>
      <c r="F9" s="21">
        <f>[1]แผนงานอุตสาหกรรมและการโยธา!$F$103+[3]แผนงานอุตสาหกรรมและการโยธา!$F$31</f>
        <v>36278720</v>
      </c>
      <c r="G9" s="36">
        <f>23+1</f>
        <v>24</v>
      </c>
      <c r="H9" s="21">
        <f>[1]แผนงานอุตสาหกรรมและการโยธา!$G$103+[3]แผนงานอุตสาหกรรมและการโยธา!$G$31</f>
        <v>18356600</v>
      </c>
      <c r="I9" s="36">
        <f>31+1</f>
        <v>32</v>
      </c>
      <c r="J9" s="21">
        <f>[1]แผนงานอุตสาหกรรมและการโยธา!$H$103+[3]แผนงานอุตสาหกรรมและการโยธา!$H$31</f>
        <v>31431900</v>
      </c>
      <c r="K9" s="21">
        <f t="shared" si="0"/>
        <v>142</v>
      </c>
      <c r="L9" s="21">
        <f t="shared" si="1"/>
        <v>191979020</v>
      </c>
    </row>
    <row r="10" spans="1:12" s="2" customFormat="1" ht="23.1" customHeight="1" x14ac:dyDescent="0.2">
      <c r="A10" s="19"/>
      <c r="B10" s="29" t="s">
        <v>33</v>
      </c>
      <c r="C10" s="36">
        <f>7</f>
        <v>7</v>
      </c>
      <c r="D10" s="21">
        <f>[1]แผนเคหะและชุมชน!$E$26</f>
        <v>993500</v>
      </c>
      <c r="E10" s="21">
        <f>5</f>
        <v>5</v>
      </c>
      <c r="F10" s="21">
        <f>[1]แผนเคหะและชุมชน!$F$26</f>
        <v>2868500</v>
      </c>
      <c r="G10" s="35">
        <f>5</f>
        <v>5</v>
      </c>
      <c r="H10" s="21">
        <f>[1]แผนเคหะและชุมชน!$G$26</f>
        <v>822600</v>
      </c>
      <c r="I10" s="35">
        <f>5</f>
        <v>5</v>
      </c>
      <c r="J10" s="21">
        <f>[1]แผนเคหะและชุมชน!$H$26</f>
        <v>490600</v>
      </c>
      <c r="K10" s="21">
        <f t="shared" si="0"/>
        <v>22</v>
      </c>
      <c r="L10" s="21">
        <f t="shared" si="1"/>
        <v>5175200</v>
      </c>
    </row>
    <row r="11" spans="1:12" s="2" customFormat="1" ht="23.1" customHeight="1" x14ac:dyDescent="0.2">
      <c r="A11" s="19"/>
      <c r="B11" s="29" t="s">
        <v>35</v>
      </c>
      <c r="C11" s="36">
        <f>1+5</f>
        <v>6</v>
      </c>
      <c r="D11" s="21">
        <f>[1]แผนงานการพาณิชย์!$E$14+[3]แผนงานการพาณิชย์!$E$19</f>
        <v>20946500</v>
      </c>
      <c r="E11" s="21">
        <f>1+1</f>
        <v>2</v>
      </c>
      <c r="F11" s="21">
        <f>[1]แผนงานการพาณิชย์!$F$14+[3]แผนงานการพาณิชย์!$F$19</f>
        <v>2800000</v>
      </c>
      <c r="G11" s="35">
        <f>1+1</f>
        <v>2</v>
      </c>
      <c r="H11" s="21">
        <f>[1]แผนงานการพาณิชย์!$G$14+[3]แผนงานการพาณิชย์!$G$19</f>
        <v>3370000</v>
      </c>
      <c r="I11" s="35">
        <f>1+1</f>
        <v>2</v>
      </c>
      <c r="J11" s="21">
        <f>[1]แผนงานการพาณิชย์!$H$14+[3]แผนงานการพาณิชย์!$H$19</f>
        <v>1925000</v>
      </c>
      <c r="K11" s="21">
        <f t="shared" si="0"/>
        <v>12</v>
      </c>
      <c r="L11" s="21">
        <f t="shared" si="1"/>
        <v>29041500</v>
      </c>
    </row>
    <row r="12" spans="1:12" s="2" customFormat="1" ht="23.1" customHeight="1" x14ac:dyDescent="0.2">
      <c r="A12" s="22"/>
      <c r="B12" s="30" t="s">
        <v>11</v>
      </c>
      <c r="C12" s="37">
        <f t="shared" ref="C12:J12" si="2">SUM(C7:C11)</f>
        <v>69</v>
      </c>
      <c r="D12" s="38">
        <f t="shared" si="2"/>
        <v>129251800</v>
      </c>
      <c r="E12" s="37">
        <f t="shared" si="2"/>
        <v>43</v>
      </c>
      <c r="F12" s="38">
        <f t="shared" si="2"/>
        <v>42447220</v>
      </c>
      <c r="G12" s="37">
        <f t="shared" si="2"/>
        <v>31</v>
      </c>
      <c r="H12" s="38">
        <f t="shared" si="2"/>
        <v>22549200</v>
      </c>
      <c r="I12" s="37">
        <f t="shared" si="2"/>
        <v>39</v>
      </c>
      <c r="J12" s="38">
        <f t="shared" si="2"/>
        <v>33847500</v>
      </c>
      <c r="K12" s="38">
        <f t="shared" si="0"/>
        <v>182</v>
      </c>
      <c r="L12" s="38">
        <f t="shared" si="1"/>
        <v>228095720</v>
      </c>
    </row>
    <row r="13" spans="1:12" s="5" customFormat="1" ht="29.25" customHeight="1" x14ac:dyDescent="0.2">
      <c r="A13" s="43" t="s">
        <v>15</v>
      </c>
      <c r="B13" s="44"/>
      <c r="C13" s="14"/>
      <c r="D13" s="13"/>
      <c r="E13" s="13"/>
      <c r="F13" s="13"/>
      <c r="G13" s="14"/>
      <c r="H13" s="13"/>
      <c r="I13" s="14"/>
      <c r="J13" s="13"/>
      <c r="K13" s="14"/>
      <c r="L13" s="13"/>
    </row>
    <row r="14" spans="1:12" s="5" customFormat="1" ht="19.5" customHeight="1" x14ac:dyDescent="0.2">
      <c r="A14" s="23"/>
      <c r="B14" s="24" t="s">
        <v>23</v>
      </c>
      <c r="C14" s="25">
        <f>11</f>
        <v>11</v>
      </c>
      <c r="D14" s="26">
        <f>[4]แผนงานรักษาความสงบภายใน!$E$25</f>
        <v>1600000</v>
      </c>
      <c r="E14" s="26">
        <f>12</f>
        <v>12</v>
      </c>
      <c r="F14" s="26">
        <f>[4]แผนงานรักษาความสงบภายใน!$F$25</f>
        <v>670000</v>
      </c>
      <c r="G14" s="25">
        <f>11</f>
        <v>11</v>
      </c>
      <c r="H14" s="26">
        <f>[4]แผนงานรักษาความสงบภายใน!$G$25</f>
        <v>630000</v>
      </c>
      <c r="I14" s="25">
        <f>12</f>
        <v>12</v>
      </c>
      <c r="J14" s="26">
        <f>[4]แผนงานรักษาความสงบภายใน!$H$25</f>
        <v>700000</v>
      </c>
      <c r="K14" s="20">
        <f t="shared" ref="K14:L19" si="3">C14+E14+G14+I14</f>
        <v>46</v>
      </c>
      <c r="L14" s="21">
        <f t="shared" si="3"/>
        <v>3600000</v>
      </c>
    </row>
    <row r="15" spans="1:12" s="5" customFormat="1" ht="20.25" customHeight="1" x14ac:dyDescent="0.2">
      <c r="A15" s="23"/>
      <c r="B15" s="24" t="s">
        <v>18</v>
      </c>
      <c r="C15" s="25">
        <f>7</f>
        <v>7</v>
      </c>
      <c r="D15" s="26">
        <f>[4]แผนงานการศึกษา!$E$16+[5]แผนงานการศึกษา!$E$12</f>
        <v>4646202</v>
      </c>
      <c r="E15" s="26">
        <f>7</f>
        <v>7</v>
      </c>
      <c r="F15" s="26">
        <f>[4]แผนงานการศึกษา!$F$16+[5]แผนงานการศึกษา!$F$12</f>
        <v>4646202</v>
      </c>
      <c r="G15" s="25">
        <f>7</f>
        <v>7</v>
      </c>
      <c r="H15" s="26">
        <f>[4]แผนงานการศึกษา!$G$16+[5]แผนงานการศึกษา!$G$12</f>
        <v>4646202</v>
      </c>
      <c r="I15" s="25">
        <f>7</f>
        <v>7</v>
      </c>
      <c r="J15" s="26">
        <f>[4]แผนงานการศึกษา!$H$16+[5]แผนงานการศึกษา!$H$12</f>
        <v>4646202</v>
      </c>
      <c r="K15" s="20">
        <f t="shared" si="3"/>
        <v>28</v>
      </c>
      <c r="L15" s="21">
        <f t="shared" si="3"/>
        <v>18584808</v>
      </c>
    </row>
    <row r="16" spans="1:12" s="2" customFormat="1" ht="20.25" customHeight="1" x14ac:dyDescent="0.2">
      <c r="A16" s="22"/>
      <c r="B16" s="27" t="s">
        <v>19</v>
      </c>
      <c r="C16" s="20">
        <f>3+1</f>
        <v>4</v>
      </c>
      <c r="D16" s="21">
        <f>[4]แผนงานสาธารณสุข!$E$13+[5]แผนงานสาธารณสุข!$E$12</f>
        <v>215000</v>
      </c>
      <c r="E16" s="21">
        <f>3+1</f>
        <v>4</v>
      </c>
      <c r="F16" s="21">
        <f>[4]แผนงานสาธารณสุข!$F$13+[5]แผนงานสาธารณสุข!$F$12</f>
        <v>215000</v>
      </c>
      <c r="G16" s="20">
        <f>3+1</f>
        <v>4</v>
      </c>
      <c r="H16" s="21">
        <f>[4]แผนงานสาธารณสุข!$G$13+[5]แผนงานสาธารณสุข!$G$12</f>
        <v>215000</v>
      </c>
      <c r="I16" s="20">
        <f>3+1</f>
        <v>4</v>
      </c>
      <c r="J16" s="21">
        <f>[4]แผนงานสาธารณสุข!$H$13+[5]แผนงานสาธารณสุข!$H$12</f>
        <v>215000</v>
      </c>
      <c r="K16" s="20">
        <f t="shared" si="3"/>
        <v>16</v>
      </c>
      <c r="L16" s="21">
        <f t="shared" si="3"/>
        <v>860000</v>
      </c>
    </row>
    <row r="17" spans="1:12" s="2" customFormat="1" ht="19.5" customHeight="1" x14ac:dyDescent="0.2">
      <c r="A17" s="22"/>
      <c r="B17" s="27" t="s">
        <v>20</v>
      </c>
      <c r="C17" s="20">
        <f>18</f>
        <v>18</v>
      </c>
      <c r="D17" s="21">
        <f>[4]แผนงานสร้างความเข้มแข็ง!$E$31</f>
        <v>1335000</v>
      </c>
      <c r="E17" s="21">
        <f>17</f>
        <v>17</v>
      </c>
      <c r="F17" s="21">
        <f>[4]แผนงานสร้างความเข้มแข็ง!$F$31</f>
        <v>1305000</v>
      </c>
      <c r="G17" s="20">
        <f>17</f>
        <v>17</v>
      </c>
      <c r="H17" s="21">
        <f>[4]แผนงานสร้างความเข้มแข็ง!$G$31</f>
        <v>1305000</v>
      </c>
      <c r="I17" s="20">
        <f>17</f>
        <v>17</v>
      </c>
      <c r="J17" s="21">
        <f>[4]แผนงานสร้างความเข้มแข็ง!$H$31</f>
        <v>1305000</v>
      </c>
      <c r="K17" s="20">
        <f t="shared" si="3"/>
        <v>69</v>
      </c>
      <c r="L17" s="21">
        <f t="shared" si="3"/>
        <v>5250000</v>
      </c>
    </row>
    <row r="18" spans="1:12" s="2" customFormat="1" ht="19.5" customHeight="1" x14ac:dyDescent="0.2">
      <c r="A18" s="22"/>
      <c r="B18" s="27" t="s">
        <v>21</v>
      </c>
      <c r="C18" s="20">
        <f>17+1</f>
        <v>18</v>
      </c>
      <c r="D18" s="21">
        <f>[4]แผนงานการศาสนา!$E$27+'[5]แผนงานการศาสนา วัฒนธรรมและนันทน'!$E$12</f>
        <v>1645000</v>
      </c>
      <c r="E18" s="21">
        <f>17+1</f>
        <v>18</v>
      </c>
      <c r="F18" s="21">
        <f>[4]แผนงานการศาสนา!$F$27+'[5]แผนงานการศาสนา วัฒนธรรมและนันทน'!$F$12</f>
        <v>1645000</v>
      </c>
      <c r="G18" s="20">
        <f>17+1</f>
        <v>18</v>
      </c>
      <c r="H18" s="21">
        <f>[4]แผนงานการศาสนา!$G$27+'[5]แผนงานการศาสนา วัฒนธรรมและนันทน'!$G$12</f>
        <v>1645000</v>
      </c>
      <c r="I18" s="20">
        <f>17+1</f>
        <v>18</v>
      </c>
      <c r="J18" s="21">
        <f>[4]แผนงานการศาสนา!$H$27+'[5]แผนงานการศาสนา วัฒนธรรมและนันทน'!$H$12</f>
        <v>1645000</v>
      </c>
      <c r="K18" s="20">
        <f t="shared" si="3"/>
        <v>72</v>
      </c>
      <c r="L18" s="21">
        <f t="shared" si="3"/>
        <v>6580000</v>
      </c>
    </row>
    <row r="19" spans="1:12" s="2" customFormat="1" ht="20.25" customHeight="1" x14ac:dyDescent="0.2">
      <c r="A19" s="22"/>
      <c r="B19" s="27" t="s">
        <v>22</v>
      </c>
      <c r="C19" s="20">
        <f>4</f>
        <v>4</v>
      </c>
      <c r="D19" s="21">
        <f>[4]แผนงานงบกลาง!$E$13+[5]งบกลาง!$E$12</f>
        <v>15101000</v>
      </c>
      <c r="E19" s="21">
        <f>4</f>
        <v>4</v>
      </c>
      <c r="F19" s="21">
        <f>[4]แผนงานงบกลาง!$F$13+[5]งบกลาง!$F$12</f>
        <v>15101000</v>
      </c>
      <c r="G19" s="20">
        <f>4</f>
        <v>4</v>
      </c>
      <c r="H19" s="21">
        <f>[4]แผนงานงบกลาง!$G$13+[5]งบกลาง!$G$12</f>
        <v>15101000</v>
      </c>
      <c r="I19" s="20">
        <f>4</f>
        <v>4</v>
      </c>
      <c r="J19" s="21">
        <f>[4]แผนงานงบกลาง!$H$13+[5]งบกลาง!$H$12</f>
        <v>15101000</v>
      </c>
      <c r="K19" s="20">
        <f t="shared" si="3"/>
        <v>16</v>
      </c>
      <c r="L19" s="21">
        <f t="shared" si="3"/>
        <v>60404000</v>
      </c>
    </row>
    <row r="20" spans="1:12" s="2" customFormat="1" ht="24" customHeight="1" x14ac:dyDescent="0.2">
      <c r="A20" s="22"/>
      <c r="B20" s="31" t="s">
        <v>11</v>
      </c>
      <c r="C20" s="32">
        <f t="shared" ref="C20:L20" si="4">SUM(C14:C19)</f>
        <v>62</v>
      </c>
      <c r="D20" s="17">
        <f t="shared" si="4"/>
        <v>24542202</v>
      </c>
      <c r="E20" s="17">
        <f t="shared" si="4"/>
        <v>62</v>
      </c>
      <c r="F20" s="17">
        <f t="shared" si="4"/>
        <v>23582202</v>
      </c>
      <c r="G20" s="32">
        <f t="shared" si="4"/>
        <v>61</v>
      </c>
      <c r="H20" s="17">
        <f t="shared" si="4"/>
        <v>23542202</v>
      </c>
      <c r="I20" s="32">
        <f t="shared" si="4"/>
        <v>62</v>
      </c>
      <c r="J20" s="17">
        <f t="shared" si="4"/>
        <v>23612202</v>
      </c>
      <c r="K20" s="32">
        <f t="shared" si="4"/>
        <v>247</v>
      </c>
      <c r="L20" s="17">
        <f t="shared" si="4"/>
        <v>95278808</v>
      </c>
    </row>
    <row r="21" spans="1:12" s="2" customFormat="1" ht="29.25" customHeight="1" x14ac:dyDescent="0.2">
      <c r="A21" s="41" t="s">
        <v>14</v>
      </c>
      <c r="B21" s="42"/>
      <c r="C21" s="12"/>
      <c r="D21" s="33"/>
      <c r="E21" s="33"/>
      <c r="F21" s="33"/>
      <c r="G21" s="12"/>
      <c r="H21" s="33"/>
      <c r="I21" s="12"/>
      <c r="J21" s="33"/>
      <c r="K21" s="6"/>
      <c r="L21" s="16"/>
    </row>
    <row r="22" spans="1:12" s="2" customFormat="1" ht="21.95" customHeight="1" x14ac:dyDescent="0.2">
      <c r="A22" s="22"/>
      <c r="B22" s="27" t="s">
        <v>25</v>
      </c>
      <c r="C22" s="20">
        <f>5</f>
        <v>5</v>
      </c>
      <c r="D22" s="21">
        <f>[6]แผนงานเข้มแข็งของชุมชน!$E$15</f>
        <v>380000</v>
      </c>
      <c r="E22" s="21">
        <f>5</f>
        <v>5</v>
      </c>
      <c r="F22" s="21">
        <f>[6]แผนงานเข้มแข็งของชุมชน!$F$15</f>
        <v>380000</v>
      </c>
      <c r="G22" s="20">
        <f>5</f>
        <v>5</v>
      </c>
      <c r="H22" s="21">
        <f>[6]แผนงานเข้มแข็งของชุมชน!$G$15</f>
        <v>380000</v>
      </c>
      <c r="I22" s="20">
        <f>5</f>
        <v>5</v>
      </c>
      <c r="J22" s="21">
        <f>[6]แผนงานเข้มแข็งของชุมชน!$H$15</f>
        <v>380000</v>
      </c>
      <c r="K22" s="20">
        <f>C22+E22+G22+I22</f>
        <v>20</v>
      </c>
      <c r="L22" s="21">
        <f>D22+F22+H22+J22</f>
        <v>1520000</v>
      </c>
    </row>
    <row r="23" spans="1:12" s="2" customFormat="1" ht="21.95" customHeight="1" x14ac:dyDescent="0.2">
      <c r="A23" s="22"/>
      <c r="B23" s="27" t="s">
        <v>24</v>
      </c>
      <c r="C23" s="20">
        <f>1</f>
        <v>1</v>
      </c>
      <c r="D23" s="21">
        <f>[6]งานการเกษตร!$E$11</f>
        <v>50000</v>
      </c>
      <c r="E23" s="21">
        <f>1</f>
        <v>1</v>
      </c>
      <c r="F23" s="21">
        <f>[6]งานการเกษตร!$F$11</f>
        <v>50000</v>
      </c>
      <c r="G23" s="20">
        <f>1</f>
        <v>1</v>
      </c>
      <c r="H23" s="21">
        <f>[6]งานการเกษตร!$G$11</f>
        <v>50000</v>
      </c>
      <c r="I23" s="20">
        <f>1</f>
        <v>1</v>
      </c>
      <c r="J23" s="21">
        <f>[6]งานการเกษตร!$H$11</f>
        <v>50000</v>
      </c>
      <c r="K23" s="20">
        <f>C23+E23+G23+I23</f>
        <v>4</v>
      </c>
      <c r="L23" s="21">
        <f>D23+F23+H23+J23</f>
        <v>200000</v>
      </c>
    </row>
    <row r="24" spans="1:12" s="2" customFormat="1" ht="21.95" customHeight="1" x14ac:dyDescent="0.2">
      <c r="A24" s="22"/>
      <c r="B24" s="31" t="s">
        <v>11</v>
      </c>
      <c r="C24" s="32">
        <f t="shared" ref="C24:L24" si="5">SUM(C22:C23)</f>
        <v>6</v>
      </c>
      <c r="D24" s="17">
        <f t="shared" si="5"/>
        <v>430000</v>
      </c>
      <c r="E24" s="17">
        <f t="shared" si="5"/>
        <v>6</v>
      </c>
      <c r="F24" s="17">
        <f t="shared" si="5"/>
        <v>430000</v>
      </c>
      <c r="G24" s="32">
        <f t="shared" si="5"/>
        <v>6</v>
      </c>
      <c r="H24" s="17">
        <f t="shared" si="5"/>
        <v>430000</v>
      </c>
      <c r="I24" s="32">
        <f t="shared" si="5"/>
        <v>6</v>
      </c>
      <c r="J24" s="17">
        <f t="shared" si="5"/>
        <v>430000</v>
      </c>
      <c r="K24" s="32">
        <f t="shared" si="5"/>
        <v>24</v>
      </c>
      <c r="L24" s="17">
        <f t="shared" si="5"/>
        <v>1720000</v>
      </c>
    </row>
    <row r="25" spans="1:12" s="2" customFormat="1" ht="39.950000000000003" customHeight="1" x14ac:dyDescent="0.2">
      <c r="A25" s="43" t="s">
        <v>16</v>
      </c>
      <c r="B25" s="44"/>
      <c r="C25" s="14"/>
      <c r="D25" s="13"/>
      <c r="E25" s="13"/>
      <c r="F25" s="13"/>
      <c r="G25" s="14"/>
      <c r="H25" s="13"/>
      <c r="I25" s="14"/>
      <c r="J25" s="13"/>
      <c r="K25" s="15"/>
      <c r="L25" s="13"/>
    </row>
    <row r="26" spans="1:12" s="2" customFormat="1" ht="21.95" customHeight="1" x14ac:dyDescent="0.2">
      <c r="A26" s="22"/>
      <c r="B26" s="27" t="s">
        <v>26</v>
      </c>
      <c r="C26" s="20">
        <f>1</f>
        <v>1</v>
      </c>
      <c r="D26" s="21">
        <f>[7]แผนงานสาธารณสุข!$E$11</f>
        <v>20000</v>
      </c>
      <c r="E26" s="21">
        <f>1</f>
        <v>1</v>
      </c>
      <c r="F26" s="21">
        <f>[7]แผนงานสาธารณสุข!$F$11</f>
        <v>20000</v>
      </c>
      <c r="G26" s="20">
        <f>1</f>
        <v>1</v>
      </c>
      <c r="H26" s="21">
        <f>[7]แผนงานสาธารณสุข!$G$11</f>
        <v>20000</v>
      </c>
      <c r="I26" s="20">
        <f>1</f>
        <v>1</v>
      </c>
      <c r="J26" s="21">
        <f>[7]แผนงานสาธารณสุข!$H$11</f>
        <v>20000</v>
      </c>
      <c r="K26" s="20">
        <f>C26+E26+G26+I26</f>
        <v>4</v>
      </c>
      <c r="L26" s="21">
        <f>D26+F26+H26+J26</f>
        <v>80000</v>
      </c>
    </row>
    <row r="27" spans="1:12" s="2" customFormat="1" ht="21.95" customHeight="1" x14ac:dyDescent="0.2">
      <c r="A27" s="22"/>
      <c r="B27" s="27" t="s">
        <v>29</v>
      </c>
      <c r="C27" s="20">
        <f>1</f>
        <v>1</v>
      </c>
      <c r="D27" s="21">
        <f>[7]แผนงานเคหะและชุมชน!$E$11</f>
        <v>90000</v>
      </c>
      <c r="E27" s="21">
        <f>1</f>
        <v>1</v>
      </c>
      <c r="F27" s="21">
        <f>[7]แผนงานเคหะและชุมชน!$F$11</f>
        <v>90000</v>
      </c>
      <c r="G27" s="20">
        <f>1</f>
        <v>1</v>
      </c>
      <c r="H27" s="21">
        <f>[7]แผนงานเคหะและชุมชน!$G$11</f>
        <v>90000</v>
      </c>
      <c r="I27" s="20">
        <f>1</f>
        <v>1</v>
      </c>
      <c r="J27" s="21">
        <f>[7]แผนงานเคหะและชุมชน!$H$11</f>
        <v>90000</v>
      </c>
      <c r="K27" s="20">
        <f>C27+E27+G27+I27</f>
        <v>4</v>
      </c>
      <c r="L27" s="21">
        <f>D27+F28+F27+H27+J27</f>
        <v>390000</v>
      </c>
    </row>
    <row r="28" spans="1:12" s="2" customFormat="1" ht="21.95" customHeight="1" x14ac:dyDescent="0.2">
      <c r="A28" s="22"/>
      <c r="B28" s="27" t="s">
        <v>27</v>
      </c>
      <c r="C28" s="20">
        <f>1</f>
        <v>1</v>
      </c>
      <c r="D28" s="21">
        <f>[7]แผนงานการเกษตร!$E$11</f>
        <v>30000</v>
      </c>
      <c r="E28" s="21">
        <f>1</f>
        <v>1</v>
      </c>
      <c r="F28" s="21">
        <f>[7]แผนงานการเกษตร!$F$11</f>
        <v>30000</v>
      </c>
      <c r="G28" s="20">
        <f>1</f>
        <v>1</v>
      </c>
      <c r="H28" s="21">
        <f>[7]แผนงานการเกษตร!$G$11</f>
        <v>30000</v>
      </c>
      <c r="I28" s="20">
        <f>1</f>
        <v>1</v>
      </c>
      <c r="J28" s="21">
        <f>[7]แผนงานการเกษตร!$H$11</f>
        <v>30000</v>
      </c>
      <c r="K28" s="20">
        <f>C28+E28+G28+I28</f>
        <v>4</v>
      </c>
      <c r="L28" s="21">
        <f>D28+F28+H28+J28</f>
        <v>120000</v>
      </c>
    </row>
    <row r="29" spans="1:12" s="2" customFormat="1" ht="37.5" customHeight="1" x14ac:dyDescent="0.2">
      <c r="A29" s="22"/>
      <c r="B29" s="27" t="s">
        <v>28</v>
      </c>
      <c r="C29" s="20">
        <f>4</f>
        <v>4</v>
      </c>
      <c r="D29" s="21">
        <f>[7]แผนงานการศาสนาวัฒนธรรมและนันทนา!$E$17</f>
        <v>1000000</v>
      </c>
      <c r="E29" s="21">
        <f>2</f>
        <v>2</v>
      </c>
      <c r="F29" s="21">
        <f>[7]แผนงานการศาสนาวัฒนธรรมและนันทนา!$F$17</f>
        <v>400000</v>
      </c>
      <c r="G29" s="20">
        <f>2</f>
        <v>2</v>
      </c>
      <c r="H29" s="21">
        <f>[7]แผนงานการศาสนาวัฒนธรรมและนันทนา!$G$17</f>
        <v>400000</v>
      </c>
      <c r="I29" s="20">
        <f>2</f>
        <v>2</v>
      </c>
      <c r="J29" s="21">
        <f>[7]แผนงานการศาสนาวัฒนธรรมและนันทนา!$H$17</f>
        <v>400000</v>
      </c>
      <c r="K29" s="20">
        <f>C29+E29+G29+I29</f>
        <v>10</v>
      </c>
      <c r="L29" s="21">
        <f>D29+F29+H29+J29</f>
        <v>2200000</v>
      </c>
    </row>
    <row r="30" spans="1:12" s="2" customFormat="1" ht="21.95" customHeight="1" x14ac:dyDescent="0.2">
      <c r="A30" s="22"/>
      <c r="B30" s="31" t="s">
        <v>11</v>
      </c>
      <c r="C30" s="32">
        <f t="shared" ref="C30:L30" si="6">SUM(C26:C29)</f>
        <v>7</v>
      </c>
      <c r="D30" s="17">
        <f t="shared" si="6"/>
        <v>1140000</v>
      </c>
      <c r="E30" s="17">
        <f t="shared" si="6"/>
        <v>5</v>
      </c>
      <c r="F30" s="17">
        <f t="shared" si="6"/>
        <v>540000</v>
      </c>
      <c r="G30" s="32">
        <f t="shared" si="6"/>
        <v>5</v>
      </c>
      <c r="H30" s="17">
        <f t="shared" si="6"/>
        <v>540000</v>
      </c>
      <c r="I30" s="32">
        <f t="shared" si="6"/>
        <v>5</v>
      </c>
      <c r="J30" s="17">
        <f t="shared" si="6"/>
        <v>540000</v>
      </c>
      <c r="K30" s="32">
        <f t="shared" si="6"/>
        <v>22</v>
      </c>
      <c r="L30" s="17">
        <f t="shared" si="6"/>
        <v>2790000</v>
      </c>
    </row>
    <row r="31" spans="1:12" s="2" customFormat="1" ht="39.950000000000003" customHeight="1" x14ac:dyDescent="0.2">
      <c r="A31" s="43" t="s">
        <v>17</v>
      </c>
      <c r="B31" s="44"/>
      <c r="C31" s="14"/>
      <c r="D31" s="28"/>
      <c r="E31" s="28"/>
      <c r="F31" s="28"/>
      <c r="G31" s="14"/>
      <c r="H31" s="28"/>
      <c r="I31" s="14"/>
      <c r="J31" s="28"/>
      <c r="K31" s="15"/>
      <c r="L31" s="28"/>
    </row>
    <row r="32" spans="1:12" s="2" customFormat="1" ht="23.1" customHeight="1" x14ac:dyDescent="0.2">
      <c r="A32" s="22"/>
      <c r="B32" s="27" t="s">
        <v>30</v>
      </c>
      <c r="C32" s="20">
        <f>9+1</f>
        <v>10</v>
      </c>
      <c r="D32" s="21">
        <f>[8]แผนงานบริหารงานทั่วไป!$E$19+[9]แผนงานบริหารงานทั่วไป!$E$12</f>
        <v>895000</v>
      </c>
      <c r="E32" s="21">
        <f>9+1</f>
        <v>10</v>
      </c>
      <c r="F32" s="21">
        <f>[8]แผนงานบริหารงานทั่วไป!$F$19+[9]แผนงานบริหารงานทั่วไป!$F$12</f>
        <v>895000</v>
      </c>
      <c r="G32" s="20">
        <f>9+1</f>
        <v>10</v>
      </c>
      <c r="H32" s="21">
        <f>[8]แผนงานบริหารงานทั่วไป!$G$19+[9]แผนงานบริหารงานทั่วไป!$G$12</f>
        <v>895000</v>
      </c>
      <c r="I32" s="20">
        <f>9+1</f>
        <v>10</v>
      </c>
      <c r="J32" s="21">
        <f>[8]แผนงานบริหารงานทั่วไป!$H$19+[9]แผนงานบริหารงานทั่วไป!$H$12</f>
        <v>895000</v>
      </c>
      <c r="K32" s="20">
        <f>C32+E32+G32+I32</f>
        <v>40</v>
      </c>
      <c r="L32" s="21">
        <f>D32+F32+H32+J32</f>
        <v>3580000</v>
      </c>
    </row>
    <row r="33" spans="1:12" s="2" customFormat="1" ht="20.25" customHeight="1" x14ac:dyDescent="0.2">
      <c r="A33" s="22"/>
      <c r="B33" s="31" t="s">
        <v>11</v>
      </c>
      <c r="C33" s="32">
        <f t="shared" ref="C33:L33" si="7">C32</f>
        <v>10</v>
      </c>
      <c r="D33" s="17">
        <f t="shared" si="7"/>
        <v>895000</v>
      </c>
      <c r="E33" s="17">
        <f t="shared" si="7"/>
        <v>10</v>
      </c>
      <c r="F33" s="17">
        <f t="shared" si="7"/>
        <v>895000</v>
      </c>
      <c r="G33" s="32">
        <f t="shared" si="7"/>
        <v>10</v>
      </c>
      <c r="H33" s="17">
        <f t="shared" si="7"/>
        <v>895000</v>
      </c>
      <c r="I33" s="32">
        <f t="shared" si="7"/>
        <v>10</v>
      </c>
      <c r="J33" s="17">
        <f t="shared" si="7"/>
        <v>895000</v>
      </c>
      <c r="K33" s="32">
        <f t="shared" si="7"/>
        <v>40</v>
      </c>
      <c r="L33" s="17">
        <f t="shared" si="7"/>
        <v>3580000</v>
      </c>
    </row>
    <row r="34" spans="1:12" s="5" customFormat="1" ht="29.25" customHeight="1" x14ac:dyDescent="0.2">
      <c r="A34" s="39" t="s">
        <v>4</v>
      </c>
      <c r="B34" s="40"/>
      <c r="C34" s="7">
        <f t="shared" ref="C34:L34" si="8">C12+C20+C24+C30+C33</f>
        <v>154</v>
      </c>
      <c r="D34" s="7">
        <f t="shared" si="8"/>
        <v>156259002</v>
      </c>
      <c r="E34" s="7">
        <f t="shared" si="8"/>
        <v>126</v>
      </c>
      <c r="F34" s="7">
        <f t="shared" si="8"/>
        <v>67894422</v>
      </c>
      <c r="G34" s="7">
        <f t="shared" si="8"/>
        <v>113</v>
      </c>
      <c r="H34" s="7">
        <f t="shared" si="8"/>
        <v>47956402</v>
      </c>
      <c r="I34" s="7">
        <f t="shared" si="8"/>
        <v>122</v>
      </c>
      <c r="J34" s="7">
        <f t="shared" si="8"/>
        <v>59324702</v>
      </c>
      <c r="K34" s="7">
        <f t="shared" si="8"/>
        <v>515</v>
      </c>
      <c r="L34" s="7">
        <f t="shared" si="8"/>
        <v>331464528</v>
      </c>
    </row>
    <row r="35" spans="1:12" x14ac:dyDescent="0.2">
      <c r="C35" s="34"/>
    </row>
  </sheetData>
  <mergeCells count="15">
    <mergeCell ref="I4:J4"/>
    <mergeCell ref="A1:L1"/>
    <mergeCell ref="A2:L2"/>
    <mergeCell ref="A3:L3"/>
    <mergeCell ref="K4:L4"/>
    <mergeCell ref="A6:B6"/>
    <mergeCell ref="A4:B5"/>
    <mergeCell ref="C4:D4"/>
    <mergeCell ref="G4:H4"/>
    <mergeCell ref="E4:F4"/>
    <mergeCell ref="A34:B34"/>
    <mergeCell ref="A21:B21"/>
    <mergeCell ref="A25:B25"/>
    <mergeCell ref="A31:B31"/>
    <mergeCell ref="A13:B13"/>
  </mergeCells>
  <printOptions horizontalCentered="1"/>
  <pageMargins left="0.25" right="0.25" top="0.75" bottom="0.75" header="0.3" footer="0.3"/>
  <pageSetup paperSize="9" orientation="landscape" r:id="rId1"/>
  <ignoredErrors>
    <ignoredError sqref="F10:F11 H10:H11 D15:D16 F15:F19 H15 G16:H16 H17:H19 D18:D19 D22:D23 F22:F23 H22:H23 D26:D28 F26:F29 H26:H29 L27 D32 F32 H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2017-08-24T08:06:41Z</cp:lastPrinted>
  <dcterms:created xsi:type="dcterms:W3CDTF">2015-05-22T07:20:24Z</dcterms:created>
  <dcterms:modified xsi:type="dcterms:W3CDTF">2017-08-28T02:40:24Z</dcterms:modified>
</cp:coreProperties>
</file>